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1295" windowHeight="3030" activeTab="0"/>
  </bookViews>
  <sheets>
    <sheet name="Budgeting" sheetId="5" r:id="rId1"/>
    <sheet name="Summary" sheetId="1" r:id="rId2"/>
    <sheet name="Vancouver" sheetId="2" r:id="rId3"/>
    <sheet name="HK-Macau" sheetId="3" r:id="rId4"/>
    <sheet name="China" sheetId="4" r:id="rId5"/>
  </sheets>
  <definedNames/>
  <calcPr calcId="125725"/>
</workbook>
</file>

<file path=xl/sharedStrings.xml><?xml version="1.0" encoding="utf-8"?>
<sst xmlns="http://schemas.openxmlformats.org/spreadsheetml/2006/main" count="124" uniqueCount="83">
  <si>
    <t>Total Trip</t>
  </si>
  <si>
    <t>Netbooks</t>
  </si>
  <si>
    <t>Flight</t>
  </si>
  <si>
    <t>China Visa's</t>
  </si>
  <si>
    <t>Health Insurance</t>
  </si>
  <si>
    <t>OLD SPAGHETTI FACTORY VANCOUVER BC</t>
  </si>
  <si>
    <t>PEMBERTON HEIGHTS CORNER NORTH VANCO BC</t>
  </si>
  <si>
    <t>URBAN THAI BISTRO VANCOUVER BC</t>
  </si>
  <si>
    <t>A&amp;W RESTAURANT RICHMOND BC</t>
  </si>
  <si>
    <t>WWW.SKYPE.COM INTERNET</t>
  </si>
  <si>
    <t>GROUSE MOUNTAIN RESORT N.VANCOUVER BC</t>
  </si>
  <si>
    <t>STEAMROLLERS ROBSON VANCOUVER BC</t>
  </si>
  <si>
    <t>SHOPPERSDRUGMART2277 VANCOUVER BC</t>
  </si>
  <si>
    <t>H&amp;M CA #037 - PACIFIC VANCOUVER BC</t>
  </si>
  <si>
    <t>LONDON DRUGS 19 VANCOUVER BC</t>
  </si>
  <si>
    <t>BLENZ COFFEE ROBSON WEST VANCOUVER BC</t>
  </si>
  <si>
    <t>THIDA THAI RESTAURANT VANCOUVER BC</t>
  </si>
  <si>
    <t>ST CLAIR HOTEL VANCOUVER BC</t>
  </si>
  <si>
    <t>SHOPPERSDRUGMART0272 VANCOUVER BC</t>
  </si>
  <si>
    <t>TRUE NORTH HOSTELLING ASS VANCOUVER BC</t>
  </si>
  <si>
    <t>WWW.HIHOSTELS.COM WELWYN GARDEN</t>
  </si>
  <si>
    <t>Airport Food</t>
  </si>
  <si>
    <t>Cash</t>
  </si>
  <si>
    <t>Chuen Lee Seafood Dinner</t>
  </si>
  <si>
    <t>Remaining HK Cash</t>
  </si>
  <si>
    <t>USD to Yuan Conversion</t>
  </si>
  <si>
    <t>Yaletown Beer</t>
  </si>
  <si>
    <t>Sharon's doctors visit</t>
  </si>
  <si>
    <t>Korean Dinner</t>
  </si>
  <si>
    <t>Macau Dinner - Portuguese</t>
  </si>
  <si>
    <t>Starbucks</t>
  </si>
  <si>
    <t>Total</t>
  </si>
  <si>
    <t>Number of days</t>
  </si>
  <si>
    <t>Hostelword Shenzhen Fee</t>
  </si>
  <si>
    <t>Start Date</t>
  </si>
  <si>
    <t>Leave Date</t>
  </si>
  <si>
    <t>Activity</t>
  </si>
  <si>
    <t>Amount</t>
  </si>
  <si>
    <t>Avg Per Day</t>
  </si>
  <si>
    <t>Date</t>
  </si>
  <si>
    <t>Remaining</t>
  </si>
  <si>
    <t>Vancouver</t>
  </si>
  <si>
    <t>HK-Macau</t>
  </si>
  <si>
    <t>Avg. Per Day</t>
  </si>
  <si>
    <t>Pre-Trip Start</t>
  </si>
  <si>
    <t>Activity/Destination</t>
  </si>
  <si>
    <t>Destination</t>
  </si>
  <si>
    <t>Money Spent</t>
  </si>
  <si>
    <t>Days</t>
  </si>
  <si>
    <t>Spent to Date</t>
  </si>
  <si>
    <t>Money Remaining</t>
  </si>
  <si>
    <t>Days Remaining</t>
  </si>
  <si>
    <t>Total Pre-Trip Expenses</t>
  </si>
  <si>
    <t>Days Spent</t>
  </si>
  <si>
    <t>Target Spend Per Day</t>
  </si>
  <si>
    <t>Current Run Rate</t>
  </si>
  <si>
    <t>Total on destinations</t>
  </si>
  <si>
    <t>Target Spend Per Week</t>
  </si>
  <si>
    <t>Per Two Weeks</t>
  </si>
  <si>
    <t>Jason's Savings</t>
  </si>
  <si>
    <t>Sharon's Savings</t>
  </si>
  <si>
    <t>Saved</t>
  </si>
  <si>
    <t>Total %</t>
  </si>
  <si>
    <t>Withdraw %</t>
  </si>
  <si>
    <t>Amt Per 2 Weeks</t>
  </si>
  <si>
    <t>Over 52 Weeks</t>
  </si>
  <si>
    <t>Guandong Card Cash</t>
  </si>
  <si>
    <t>ABC Cash</t>
  </si>
  <si>
    <t>Construction Bank Cash</t>
  </si>
  <si>
    <t>China</t>
  </si>
  <si>
    <t>Hostelworld Haikou Fee</t>
  </si>
  <si>
    <t>Hostelworld Sanya Fee</t>
  </si>
  <si>
    <t>Per Day</t>
  </si>
  <si>
    <t>Bi-Weekly</t>
  </si>
  <si>
    <t>%</t>
  </si>
  <si>
    <t>Approx. Remaining</t>
  </si>
  <si>
    <t>CCB Hainan</t>
  </si>
  <si>
    <t>Air Asia - BKK to CAN</t>
  </si>
  <si>
    <t>Jindong Restaurant</t>
  </si>
  <si>
    <t>Hu Guang Zhi Hang ATM</t>
  </si>
  <si>
    <t>CCB Guangxi Branch</t>
  </si>
  <si>
    <t>Dong Jiang 2</t>
  </si>
  <si>
    <t>Yang Shuo Xi Jie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</si>
</sst>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6" applyFont="1"/>
    <xf numFmtId="164" fontId="0" fillId="0" borderId="0" xfId="16" applyNumberFormat="1" applyFont="1"/>
    <xf numFmtId="44" fontId="0" fillId="0" borderId="0" xfId="0" applyNumberFormat="1"/>
    <xf numFmtId="16" fontId="0" fillId="0" borderId="0" xfId="0" applyNumberFormat="1"/>
    <xf numFmtId="0" fontId="2" fillId="0" borderId="0" xfId="0" applyFont="1"/>
    <xf numFmtId="44" fontId="0" fillId="0" borderId="1" xfId="16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2" fillId="0" borderId="2" xfId="0" applyFont="1" applyFill="1" applyBorder="1"/>
    <xf numFmtId="165" fontId="0" fillId="0" borderId="2" xfId="18" applyNumberFormat="1" applyFont="1" applyBorder="1"/>
    <xf numFmtId="6" fontId="0" fillId="0" borderId="2" xfId="16" applyNumberFormat="1" applyFont="1" applyBorder="1"/>
    <xf numFmtId="6" fontId="0" fillId="0" borderId="3" xfId="16" applyNumberFormat="1" applyFont="1" applyBorder="1"/>
    <xf numFmtId="6" fontId="0" fillId="0" borderId="0" xfId="0" applyNumberFormat="1"/>
    <xf numFmtId="8" fontId="0" fillId="0" borderId="2" xfId="16" applyNumberFormat="1" applyFont="1" applyBorder="1"/>
    <xf numFmtId="8" fontId="0" fillId="0" borderId="3" xfId="16" applyNumberFormat="1" applyFont="1" applyBorder="1"/>
    <xf numFmtId="8" fontId="0" fillId="0" borderId="4" xfId="16" applyNumberFormat="1" applyFont="1" applyFill="1" applyBorder="1"/>
    <xf numFmtId="6" fontId="0" fillId="0" borderId="2" xfId="0" applyNumberFormat="1" applyBorder="1"/>
    <xf numFmtId="8" fontId="0" fillId="0" borderId="2" xfId="16" applyNumberFormat="1" applyFont="1" applyFill="1" applyBorder="1"/>
    <xf numFmtId="8" fontId="0" fillId="0" borderId="0" xfId="0" applyNumberFormat="1"/>
    <xf numFmtId="9" fontId="0" fillId="0" borderId="0" xfId="0" applyNumberFormat="1"/>
    <xf numFmtId="9" fontId="0" fillId="0" borderId="0" xfId="15" applyFont="1"/>
    <xf numFmtId="44" fontId="0" fillId="0" borderId="0" xfId="16" applyFont="1" applyBorder="1"/>
    <xf numFmtId="44" fontId="0" fillId="0" borderId="0" xfId="16" applyFont="1" applyFill="1" applyBorder="1"/>
    <xf numFmtId="0" fontId="0" fillId="0" borderId="5" xfId="0" applyBorder="1"/>
    <xf numFmtId="6" fontId="0" fillId="0" borderId="5" xfId="0" applyNumberFormat="1" applyBorder="1"/>
    <xf numFmtId="8" fontId="0" fillId="0" borderId="5" xfId="16" applyNumberFormat="1" applyFont="1" applyFill="1" applyBorder="1"/>
    <xf numFmtId="6" fontId="0" fillId="0" borderId="3" xfId="0" applyNumberFormat="1" applyBorder="1"/>
    <xf numFmtId="8" fontId="0" fillId="0" borderId="3" xfId="16" applyNumberFormat="1" applyFont="1" applyFill="1" applyBorder="1"/>
    <xf numFmtId="8" fontId="0" fillId="0" borderId="1" xfId="0" applyNumberFormat="1" applyBorder="1"/>
    <xf numFmtId="44" fontId="0" fillId="0" borderId="1" xfId="0" applyNumberFormat="1" applyBorder="1"/>
    <xf numFmtId="9" fontId="0" fillId="0" borderId="5" xfId="0" applyNumberFormat="1" applyBorder="1"/>
    <xf numFmtId="8" fontId="0" fillId="0" borderId="5" xfId="0" applyNumberFormat="1" applyBorder="1"/>
    <xf numFmtId="9" fontId="0" fillId="0" borderId="2" xfId="0" applyNumberFormat="1" applyBorder="1"/>
    <xf numFmtId="8" fontId="0" fillId="0" borderId="2" xfId="0" applyNumberFormat="1" applyBorder="1"/>
    <xf numFmtId="9" fontId="0" fillId="2" borderId="2" xfId="0" applyNumberFormat="1" applyFill="1" applyBorder="1"/>
    <xf numFmtId="8" fontId="0" fillId="2" borderId="2" xfId="0" applyNumberFormat="1" applyFill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8" fontId="0" fillId="0" borderId="12" xfId="0" applyNumberFormat="1" applyBorder="1"/>
    <xf numFmtId="8" fontId="0" fillId="0" borderId="13" xfId="0" applyNumberFormat="1" applyBorder="1"/>
    <xf numFmtId="8" fontId="0" fillId="0" borderId="14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1" max="1" width="22.00390625" style="0" bestFit="1" customWidth="1"/>
    <col min="2" max="2" width="10.8515625" style="0" bestFit="1" customWidth="1"/>
    <col min="4" max="4" width="2.8515625" style="0" customWidth="1"/>
    <col min="5" max="5" width="15.57421875" style="0" bestFit="1" customWidth="1"/>
    <col min="6" max="6" width="11.57421875" style="0" bestFit="1" customWidth="1"/>
    <col min="8" max="8" width="11.7109375" style="0" bestFit="1" customWidth="1"/>
    <col min="9" max="9" width="16.140625" style="0" bestFit="1" customWidth="1"/>
    <col min="10" max="10" width="14.28125" style="0" bestFit="1" customWidth="1"/>
    <col min="11" max="11" width="10.57421875" style="0" bestFit="1" customWidth="1"/>
  </cols>
  <sheetData>
    <row r="1" spans="1:11" ht="15">
      <c r="A1" s="9" t="s">
        <v>54</v>
      </c>
      <c r="B1" s="37">
        <f>Summary!C8</f>
        <v>127.68219178082192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40</v>
      </c>
    </row>
    <row r="2" spans="1:11" ht="15">
      <c r="A2" s="9" t="s">
        <v>57</v>
      </c>
      <c r="B2" s="37">
        <f>B1*7</f>
        <v>893.7753424657535</v>
      </c>
      <c r="E2" t="s">
        <v>59</v>
      </c>
      <c r="F2" s="2">
        <v>39000</v>
      </c>
      <c r="G2" s="24">
        <f>F2/($F$2+$F$3)</f>
        <v>0.78</v>
      </c>
      <c r="H2" s="23">
        <v>0.82</v>
      </c>
      <c r="I2" s="22">
        <f>H2*$B$8</f>
        <v>1172.6332493150685</v>
      </c>
      <c r="J2" s="22">
        <f>I2*26</f>
        <v>30488.464482191783</v>
      </c>
      <c r="K2" s="3">
        <f>F2-J2</f>
        <v>8511.535517808217</v>
      </c>
    </row>
    <row r="3" spans="1:11" ht="15.75" thickBot="1">
      <c r="A3" s="9" t="s">
        <v>58</v>
      </c>
      <c r="B3" s="37">
        <f>B2*2</f>
        <v>1787.550684931507</v>
      </c>
      <c r="E3" t="s">
        <v>60</v>
      </c>
      <c r="F3" s="2">
        <v>11000</v>
      </c>
      <c r="G3" s="24">
        <f>F3/($F$2+$F$3)</f>
        <v>0.22</v>
      </c>
      <c r="H3" s="23">
        <v>0.18</v>
      </c>
      <c r="I3" s="32">
        <f>H3*$B$8</f>
        <v>257.407298630137</v>
      </c>
      <c r="J3" s="32">
        <f>I3*26</f>
        <v>6692.589764383562</v>
      </c>
      <c r="K3" s="33">
        <f>F3-J3</f>
        <v>4307.410235616438</v>
      </c>
    </row>
    <row r="4" spans="9:11" ht="16.5" thickBot="1" thickTop="1">
      <c r="I4" s="22">
        <f>I2+I3</f>
        <v>1430.0405479452056</v>
      </c>
      <c r="J4" s="22">
        <f>J2+J3</f>
        <v>37181.054246575346</v>
      </c>
      <c r="K4" s="22">
        <f>K2+K3</f>
        <v>12818.945753424654</v>
      </c>
    </row>
    <row r="5" spans="1:3" ht="15.75" thickBot="1">
      <c r="A5" s="40" t="s">
        <v>74</v>
      </c>
      <c r="B5" s="41" t="s">
        <v>73</v>
      </c>
      <c r="C5" s="42" t="s">
        <v>72</v>
      </c>
    </row>
    <row r="6" spans="1:3" ht="15">
      <c r="A6" s="34">
        <v>1</v>
      </c>
      <c r="B6" s="35">
        <f>B3</f>
        <v>1787.550684931507</v>
      </c>
      <c r="C6" s="35">
        <f>B6/14</f>
        <v>127.68219178082192</v>
      </c>
    </row>
    <row r="7" spans="1:3" ht="15">
      <c r="A7" s="36">
        <v>0.9</v>
      </c>
      <c r="B7" s="37">
        <f>A7*$B$3</f>
        <v>1608.7956164383563</v>
      </c>
      <c r="C7" s="37">
        <f>B7/14</f>
        <v>114.91397260273973</v>
      </c>
    </row>
    <row r="8" spans="1:3" ht="15">
      <c r="A8" s="38">
        <v>0.8</v>
      </c>
      <c r="B8" s="39">
        <f aca="true" t="shared" si="0" ref="B8:B10">A8*$B$3</f>
        <v>1430.0405479452056</v>
      </c>
      <c r="C8" s="39">
        <f aca="true" t="shared" si="1" ref="C8:C10">B8/14</f>
        <v>102.14575342465754</v>
      </c>
    </row>
    <row r="9" spans="1:3" ht="15">
      <c r="A9" s="36">
        <v>0.7</v>
      </c>
      <c r="B9" s="37">
        <f t="shared" si="0"/>
        <v>1251.285479452055</v>
      </c>
      <c r="C9" s="37">
        <f t="shared" si="1"/>
        <v>89.37753424657535</v>
      </c>
    </row>
    <row r="10" spans="1:3" ht="15">
      <c r="A10" s="36">
        <v>0.6</v>
      </c>
      <c r="B10" s="37">
        <f t="shared" si="0"/>
        <v>1072.5304109589042</v>
      </c>
      <c r="C10" s="37">
        <f t="shared" si="1"/>
        <v>76.60931506849316</v>
      </c>
    </row>
    <row r="11" ht="15.75" thickBot="1"/>
    <row r="12" spans="1:2" ht="15">
      <c r="A12" s="44" t="s">
        <v>64</v>
      </c>
      <c r="B12" s="46">
        <f>I4</f>
        <v>1430.0405479452056</v>
      </c>
    </row>
    <row r="13" spans="1:2" ht="15">
      <c r="A13" s="43" t="s">
        <v>65</v>
      </c>
      <c r="B13" s="47">
        <f>J4</f>
        <v>37181.054246575346</v>
      </c>
    </row>
    <row r="14" spans="1:2" ht="15.75" thickBot="1">
      <c r="A14" s="45" t="s">
        <v>75</v>
      </c>
      <c r="B14" s="48">
        <f>K4</f>
        <v>12818.945753424654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C8" sqref="C8"/>
    </sheetView>
  </sheetViews>
  <sheetFormatPr defaultColWidth="9.140625" defaultRowHeight="15"/>
  <cols>
    <col min="1" max="1" width="22.140625" style="0" bestFit="1" customWidth="1"/>
    <col min="2" max="2" width="10.57421875" style="0" bestFit="1" customWidth="1"/>
    <col min="3" max="3" width="12.00390625" style="0" bestFit="1" customWidth="1"/>
    <col min="4" max="4" width="9.140625" style="0" hidden="1" customWidth="1"/>
    <col min="5" max="5" width="2.8515625" style="0" customWidth="1"/>
    <col min="6" max="6" width="19.8515625" style="0" bestFit="1" customWidth="1"/>
    <col min="7" max="7" width="12.8515625" style="0" bestFit="1" customWidth="1"/>
    <col min="9" max="9" width="12.00390625" style="0" bestFit="1" customWidth="1"/>
    <col min="10" max="10" width="3.140625" style="0" customWidth="1"/>
    <col min="11" max="11" width="20.00390625" style="0" bestFit="1" customWidth="1"/>
    <col min="12" max="12" width="9.8515625" style="0" customWidth="1"/>
  </cols>
  <sheetData>
    <row r="1" spans="1:9" ht="15">
      <c r="A1" s="8" t="s">
        <v>45</v>
      </c>
      <c r="B1" s="8" t="s">
        <v>31</v>
      </c>
      <c r="C1" s="8" t="s">
        <v>43</v>
      </c>
      <c r="D1">
        <v>365</v>
      </c>
      <c r="F1" s="12" t="s">
        <v>46</v>
      </c>
      <c r="G1" s="12" t="s">
        <v>47</v>
      </c>
      <c r="H1" s="12" t="s">
        <v>48</v>
      </c>
      <c r="I1" s="12" t="s">
        <v>43</v>
      </c>
    </row>
    <row r="2" spans="1:12" ht="15">
      <c r="A2" s="9" t="s">
        <v>0</v>
      </c>
      <c r="B2" s="14">
        <v>50000</v>
      </c>
      <c r="C2" s="17">
        <f aca="true" t="shared" si="0" ref="C2:C8">B2/$D$1</f>
        <v>136.986301369863</v>
      </c>
      <c r="D2" s="2"/>
      <c r="E2" s="2"/>
      <c r="F2" s="9" t="s">
        <v>41</v>
      </c>
      <c r="G2" s="20">
        <f>(Vancouver!D6)*-1</f>
        <v>-747.7300000000001</v>
      </c>
      <c r="H2" s="9">
        <f>Vancouver!D5</f>
        <v>6</v>
      </c>
      <c r="I2" s="21">
        <f>Vancouver!D7</f>
        <v>124.62166666666668</v>
      </c>
      <c r="K2" s="9" t="s">
        <v>49</v>
      </c>
      <c r="L2" s="20">
        <f>B7+G5</f>
        <v>-7090.926129032258</v>
      </c>
    </row>
    <row r="3" spans="1:12" ht="15">
      <c r="A3" s="9" t="s">
        <v>1</v>
      </c>
      <c r="B3" s="14">
        <v>-600</v>
      </c>
      <c r="C3" s="17">
        <f t="shared" si="0"/>
        <v>-1.643835616438356</v>
      </c>
      <c r="D3" s="2"/>
      <c r="E3" s="2"/>
      <c r="F3" s="9" t="s">
        <v>42</v>
      </c>
      <c r="G3" s="20">
        <f>('HK-Macau'!E5)*-1</f>
        <v>-1070.5761290322578</v>
      </c>
      <c r="H3" s="9">
        <f>'HK-Macau'!E4</f>
        <v>9</v>
      </c>
      <c r="I3" s="21">
        <f>'HK-Macau'!E6</f>
        <v>118.95290322580642</v>
      </c>
      <c r="K3" s="9" t="s">
        <v>50</v>
      </c>
      <c r="L3" s="20">
        <f>G6</f>
        <v>42909.07387096774</v>
      </c>
    </row>
    <row r="4" spans="1:12" ht="15.75" thickBot="1">
      <c r="A4" s="9" t="s">
        <v>2</v>
      </c>
      <c r="B4" s="14">
        <v>-1500</v>
      </c>
      <c r="C4" s="17">
        <f t="shared" si="0"/>
        <v>-4.109589041095891</v>
      </c>
      <c r="D4" s="2"/>
      <c r="E4" s="2"/>
      <c r="F4" s="10" t="s">
        <v>69</v>
      </c>
      <c r="G4" s="30">
        <f>-China!E5</f>
        <v>-1876.6200000000006</v>
      </c>
      <c r="H4" s="10">
        <f>China!E4</f>
        <v>23</v>
      </c>
      <c r="I4" s="31">
        <f>China!E6</f>
        <v>81.59217391304351</v>
      </c>
      <c r="K4" s="9" t="s">
        <v>53</v>
      </c>
      <c r="L4" s="13">
        <f>H5</f>
        <v>38</v>
      </c>
    </row>
    <row r="5" spans="1:12" ht="15.75" thickTop="1">
      <c r="A5" s="9" t="s">
        <v>3</v>
      </c>
      <c r="B5" s="14">
        <v>-260</v>
      </c>
      <c r="C5" s="17">
        <f t="shared" si="0"/>
        <v>-0.7123287671232876</v>
      </c>
      <c r="D5" s="2"/>
      <c r="E5" s="2"/>
      <c r="F5" s="27" t="s">
        <v>56</v>
      </c>
      <c r="G5" s="28">
        <f>SUM(G2:G4)</f>
        <v>-3694.9261290322584</v>
      </c>
      <c r="H5" s="27">
        <f>SUM(H2:H4)</f>
        <v>38</v>
      </c>
      <c r="I5" s="29">
        <f>-G5/H5</f>
        <v>97.23489813242786</v>
      </c>
      <c r="K5" s="9" t="s">
        <v>51</v>
      </c>
      <c r="L5" s="13">
        <f>H6</f>
        <v>327</v>
      </c>
    </row>
    <row r="6" spans="1:9" ht="15.75" thickBot="1">
      <c r="A6" s="10" t="s">
        <v>4</v>
      </c>
      <c r="B6" s="15">
        <f>(518*2)*-1</f>
        <v>-1036</v>
      </c>
      <c r="C6" s="18">
        <f t="shared" si="0"/>
        <v>-2.8383561643835615</v>
      </c>
      <c r="D6" s="2"/>
      <c r="E6" s="2"/>
      <c r="F6" s="9" t="s">
        <v>40</v>
      </c>
      <c r="G6" s="20">
        <f>B8+G5</f>
        <v>42909.07387096774</v>
      </c>
      <c r="H6" s="9">
        <f>365-H5</f>
        <v>327</v>
      </c>
      <c r="I6" s="21">
        <f>G6/H6</f>
        <v>131.22040939133865</v>
      </c>
    </row>
    <row r="7" spans="1:12" ht="15.75" thickTop="1">
      <c r="A7" s="11" t="s">
        <v>52</v>
      </c>
      <c r="B7" s="16">
        <f>SUM(B3:B6)</f>
        <v>-3396</v>
      </c>
      <c r="C7" s="19">
        <f t="shared" si="0"/>
        <v>-9.304109589041095</v>
      </c>
      <c r="K7" s="9" t="s">
        <v>54</v>
      </c>
      <c r="L7" s="21">
        <f>C8</f>
        <v>127.68219178082192</v>
      </c>
    </row>
    <row r="8" spans="1:12" ht="15" customHeight="1">
      <c r="A8" s="12" t="s">
        <v>44</v>
      </c>
      <c r="B8" s="20">
        <f>B2+SUM(B3:B6)</f>
        <v>46604</v>
      </c>
      <c r="C8" s="21">
        <f t="shared" si="0"/>
        <v>127.68219178082192</v>
      </c>
      <c r="D8" s="2"/>
      <c r="E8" s="2"/>
      <c r="K8" s="9" t="s">
        <v>55</v>
      </c>
      <c r="L8" s="21">
        <f>I5</f>
        <v>97.23489813242786</v>
      </c>
    </row>
    <row r="11" spans="4:5" ht="15">
      <c r="D11" s="2"/>
      <c r="E11" s="2"/>
    </row>
    <row r="46" spans="1:3" ht="15">
      <c r="A46" s="5"/>
      <c r="B46" s="3"/>
      <c r="C46" s="3"/>
    </row>
  </sheetData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1" sqref="B1"/>
    </sheetView>
  </sheetViews>
  <sheetFormatPr defaultColWidth="9.140625" defaultRowHeight="15"/>
  <cols>
    <col min="1" max="1" width="46.7109375" style="0" bestFit="1" customWidth="1"/>
    <col min="4" max="4" width="15.140625" style="0" bestFit="1" customWidth="1"/>
  </cols>
  <sheetData>
    <row r="1" spans="1:2" ht="15">
      <c r="A1" s="5" t="s">
        <v>36</v>
      </c>
      <c r="B1" s="5" t="s">
        <v>37</v>
      </c>
    </row>
    <row r="2" spans="1:2" ht="15">
      <c r="A2" t="s">
        <v>26</v>
      </c>
      <c r="B2" s="1">
        <v>14.04</v>
      </c>
    </row>
    <row r="3" spans="1:5" ht="15">
      <c r="A3" t="s">
        <v>21</v>
      </c>
      <c r="B3" s="1">
        <v>4.97</v>
      </c>
      <c r="D3" s="4">
        <v>40105</v>
      </c>
      <c r="E3" t="s">
        <v>34</v>
      </c>
    </row>
    <row r="4" spans="1:5" ht="15">
      <c r="A4" s="2" t="s">
        <v>5</v>
      </c>
      <c r="B4" s="1">
        <v>23.77</v>
      </c>
      <c r="D4" s="4">
        <v>40111</v>
      </c>
      <c r="E4" t="s">
        <v>35</v>
      </c>
    </row>
    <row r="5" spans="1:5" ht="15">
      <c r="A5" s="2" t="s">
        <v>6</v>
      </c>
      <c r="B5" s="1">
        <v>4.4</v>
      </c>
      <c r="D5">
        <f>D4-D3</f>
        <v>6</v>
      </c>
      <c r="E5" t="s">
        <v>32</v>
      </c>
    </row>
    <row r="6" spans="1:6" ht="15">
      <c r="A6" s="2" t="s">
        <v>7</v>
      </c>
      <c r="B6" s="1">
        <v>63.09</v>
      </c>
      <c r="D6" s="3">
        <f>B22</f>
        <v>747.7300000000001</v>
      </c>
      <c r="E6" t="s">
        <v>31</v>
      </c>
      <c r="F6" s="4"/>
    </row>
    <row r="7" spans="1:5" ht="15">
      <c r="A7" s="2" t="s">
        <v>8</v>
      </c>
      <c r="B7" s="1">
        <v>6.8</v>
      </c>
      <c r="D7" s="3">
        <f>B22/D5</f>
        <v>124.62166666666668</v>
      </c>
      <c r="E7" t="s">
        <v>38</v>
      </c>
    </row>
    <row r="8" spans="1:2" ht="15">
      <c r="A8" s="2" t="s">
        <v>9</v>
      </c>
      <c r="B8" s="1">
        <v>10</v>
      </c>
    </row>
    <row r="9" spans="1:2" ht="15">
      <c r="A9" s="2" t="s">
        <v>10</v>
      </c>
      <c r="B9" s="1">
        <v>2.06</v>
      </c>
    </row>
    <row r="10" spans="1:2" ht="15">
      <c r="A10" t="s">
        <v>10</v>
      </c>
      <c r="B10" s="1">
        <v>9.55</v>
      </c>
    </row>
    <row r="11" spans="1:2" ht="15">
      <c r="A11" t="s">
        <v>11</v>
      </c>
      <c r="B11" s="1">
        <v>13.94</v>
      </c>
    </row>
    <row r="12" spans="1:2" ht="15">
      <c r="A12" t="s">
        <v>12</v>
      </c>
      <c r="B12" s="1">
        <v>8.85</v>
      </c>
    </row>
    <row r="13" spans="1:2" ht="15">
      <c r="A13" t="s">
        <v>13</v>
      </c>
      <c r="B13" s="1">
        <v>10.68</v>
      </c>
    </row>
    <row r="14" spans="1:2" ht="15">
      <c r="A14" t="s">
        <v>14</v>
      </c>
      <c r="B14" s="1">
        <v>14.65</v>
      </c>
    </row>
    <row r="15" spans="1:2" ht="15">
      <c r="A15" t="s">
        <v>15</v>
      </c>
      <c r="B15" s="1">
        <v>8.6</v>
      </c>
    </row>
    <row r="16" spans="1:2" ht="15">
      <c r="A16" t="s">
        <v>16</v>
      </c>
      <c r="B16" s="1">
        <v>30.65</v>
      </c>
    </row>
    <row r="17" spans="1:2" ht="15">
      <c r="A17" t="s">
        <v>17</v>
      </c>
      <c r="B17" s="1">
        <v>197.3</v>
      </c>
    </row>
    <row r="18" spans="1:2" ht="15">
      <c r="A18" t="s">
        <v>18</v>
      </c>
      <c r="B18" s="1">
        <v>22.89</v>
      </c>
    </row>
    <row r="19" spans="1:2" ht="15">
      <c r="A19" t="s">
        <v>19</v>
      </c>
      <c r="B19" s="1">
        <v>99.71</v>
      </c>
    </row>
    <row r="20" spans="1:2" ht="15">
      <c r="A20" t="s">
        <v>20</v>
      </c>
      <c r="B20" s="1">
        <v>7.7</v>
      </c>
    </row>
    <row r="21" spans="1:2" ht="15.75" thickBot="1">
      <c r="A21" s="7" t="s">
        <v>22</v>
      </c>
      <c r="B21" s="6">
        <v>194.08</v>
      </c>
    </row>
    <row r="22" spans="1:2" ht="15.75" thickTop="1">
      <c r="A22" s="5" t="s">
        <v>31</v>
      </c>
      <c r="B22" s="1">
        <f>SUM(B2:B21)</f>
        <v>747.7300000000001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"/>
    </sheetView>
  </sheetViews>
  <sheetFormatPr defaultColWidth="9.140625" defaultRowHeight="15"/>
  <cols>
    <col min="2" max="2" width="25.28125" style="0" bestFit="1" customWidth="1"/>
    <col min="3" max="3" width="10.57421875" style="0" bestFit="1" customWidth="1"/>
    <col min="5" max="5" width="10.57421875" style="0" bestFit="1" customWidth="1"/>
    <col min="6" max="6" width="15.14062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40119</v>
      </c>
      <c r="B2" t="s">
        <v>29</v>
      </c>
      <c r="C2" s="1">
        <v>33.11</v>
      </c>
      <c r="E2" s="4">
        <f>Vancouver!D4</f>
        <v>40111</v>
      </c>
      <c r="F2" t="s">
        <v>34</v>
      </c>
    </row>
    <row r="3" spans="1:6" ht="15">
      <c r="A3" s="4">
        <v>40116</v>
      </c>
      <c r="B3" t="s">
        <v>27</v>
      </c>
      <c r="C3" s="1">
        <v>90.32</v>
      </c>
      <c r="E3" s="4">
        <v>40120</v>
      </c>
      <c r="F3" t="s">
        <v>35</v>
      </c>
    </row>
    <row r="4" spans="1:6" ht="15">
      <c r="A4" s="4">
        <v>40116</v>
      </c>
      <c r="B4" t="s">
        <v>28</v>
      </c>
      <c r="C4" s="1">
        <v>26.97</v>
      </c>
      <c r="E4">
        <f>E3-E2</f>
        <v>9</v>
      </c>
      <c r="F4" t="s">
        <v>32</v>
      </c>
    </row>
    <row r="5" spans="1:6" ht="15">
      <c r="A5" s="4">
        <v>40115</v>
      </c>
      <c r="B5" t="s">
        <v>30</v>
      </c>
      <c r="C5" s="1">
        <v>2.84</v>
      </c>
      <c r="E5" s="3">
        <f>C15</f>
        <v>1070.5761290322578</v>
      </c>
      <c r="F5" t="s">
        <v>31</v>
      </c>
    </row>
    <row r="6" spans="1:6" ht="15">
      <c r="A6" s="4">
        <v>40112</v>
      </c>
      <c r="B6" t="s">
        <v>22</v>
      </c>
      <c r="C6" s="1">
        <v>193.56</v>
      </c>
      <c r="E6" s="3">
        <f>C15/E4</f>
        <v>118.95290322580642</v>
      </c>
      <c r="F6" t="s">
        <v>38</v>
      </c>
    </row>
    <row r="7" spans="1:3" ht="15">
      <c r="A7" s="4">
        <v>40113</v>
      </c>
      <c r="B7" t="s">
        <v>22</v>
      </c>
      <c r="C7" s="1">
        <v>193.56</v>
      </c>
    </row>
    <row r="8" spans="1:3" ht="15">
      <c r="A8" s="4">
        <v>40115</v>
      </c>
      <c r="B8" t="s">
        <v>22</v>
      </c>
      <c r="C8" s="1">
        <v>129.04</v>
      </c>
    </row>
    <row r="9" spans="1:3" ht="15">
      <c r="A9" s="4">
        <v>40116</v>
      </c>
      <c r="B9" t="s">
        <v>22</v>
      </c>
      <c r="C9" s="1">
        <v>129.04</v>
      </c>
    </row>
    <row r="10" spans="1:3" ht="15">
      <c r="A10" s="4">
        <v>40117</v>
      </c>
      <c r="B10" t="s">
        <v>22</v>
      </c>
      <c r="C10" s="1">
        <v>129.04</v>
      </c>
    </row>
    <row r="11" spans="1:3" ht="15">
      <c r="A11" s="4">
        <v>40118</v>
      </c>
      <c r="B11" t="s">
        <v>22</v>
      </c>
      <c r="C11" s="1">
        <v>129.04</v>
      </c>
    </row>
    <row r="12" spans="1:3" ht="15">
      <c r="A12" s="4">
        <v>40118</v>
      </c>
      <c r="B12" t="s">
        <v>23</v>
      </c>
      <c r="C12" s="1">
        <v>45.03</v>
      </c>
    </row>
    <row r="13" spans="1:3" ht="15">
      <c r="A13" s="4">
        <v>40119</v>
      </c>
      <c r="B13" t="s">
        <v>22</v>
      </c>
      <c r="C13" s="1">
        <v>64.51</v>
      </c>
    </row>
    <row r="14" spans="1:3" ht="15.75" thickBot="1">
      <c r="A14" s="4"/>
      <c r="B14" t="s">
        <v>24</v>
      </c>
      <c r="C14" s="6">
        <f>-740/7.75</f>
        <v>-95.48387096774194</v>
      </c>
    </row>
    <row r="15" spans="2:3" ht="15.75" thickTop="1">
      <c r="B15" s="5" t="s">
        <v>31</v>
      </c>
      <c r="C15" s="3">
        <f>SUM(C2:C14)</f>
        <v>1070.5761290322578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/>
  </sheetViews>
  <sheetFormatPr defaultColWidth="9.140625" defaultRowHeight="15"/>
  <cols>
    <col min="2" max="2" width="24.57421875" style="0" bestFit="1" customWidth="1"/>
    <col min="3" max="3" width="10.57421875" style="0" bestFit="1" customWidth="1"/>
    <col min="5" max="5" width="10.57421875" style="0" bestFit="1" customWidth="1"/>
  </cols>
  <sheetData>
    <row r="1" spans="1:3" ht="15">
      <c r="A1" s="5" t="s">
        <v>39</v>
      </c>
      <c r="B1" s="5" t="s">
        <v>36</v>
      </c>
      <c r="C1" s="5" t="s">
        <v>37</v>
      </c>
    </row>
    <row r="2" spans="1:6" ht="15">
      <c r="A2" s="4">
        <v>40119</v>
      </c>
      <c r="B2" t="s">
        <v>25</v>
      </c>
      <c r="C2" s="1">
        <v>80</v>
      </c>
      <c r="E2" s="4">
        <f>'HK-Macau'!E3</f>
        <v>40120</v>
      </c>
      <c r="F2" t="s">
        <v>34</v>
      </c>
    </row>
    <row r="3" spans="1:6" ht="15">
      <c r="A3" s="4">
        <v>40121</v>
      </c>
      <c r="B3" t="s">
        <v>66</v>
      </c>
      <c r="C3" s="1">
        <v>102.78</v>
      </c>
      <c r="E3" s="4">
        <v>40143</v>
      </c>
      <c r="F3" t="s">
        <v>35</v>
      </c>
    </row>
    <row r="4" spans="1:6" ht="15">
      <c r="A4" s="4">
        <v>40122</v>
      </c>
      <c r="B4" t="s">
        <v>67</v>
      </c>
      <c r="C4" s="1">
        <v>102.78</v>
      </c>
      <c r="E4">
        <f>E3-E2</f>
        <v>23</v>
      </c>
      <c r="F4" t="s">
        <v>32</v>
      </c>
    </row>
    <row r="5" spans="1:6" ht="15">
      <c r="A5" s="4">
        <v>40119</v>
      </c>
      <c r="B5" t="s">
        <v>33</v>
      </c>
      <c r="C5" s="25">
        <v>18.22</v>
      </c>
      <c r="E5" s="3">
        <f>C26</f>
        <v>1876.6200000000006</v>
      </c>
      <c r="F5" t="s">
        <v>31</v>
      </c>
    </row>
    <row r="6" spans="1:6" ht="15">
      <c r="A6" s="4">
        <v>40123</v>
      </c>
      <c r="B6" t="s">
        <v>68</v>
      </c>
      <c r="C6" s="26">
        <v>102.78</v>
      </c>
      <c r="E6" s="3">
        <f>C26/E4</f>
        <v>81.59217391304351</v>
      </c>
      <c r="F6" t="s">
        <v>38</v>
      </c>
    </row>
    <row r="7" spans="1:3" ht="15">
      <c r="A7" s="4">
        <v>40124</v>
      </c>
      <c r="B7" t="s">
        <v>67</v>
      </c>
      <c r="C7" s="26">
        <v>102.78</v>
      </c>
    </row>
    <row r="8" spans="1:3" ht="15">
      <c r="A8" s="4">
        <v>40126</v>
      </c>
      <c r="B8" t="s">
        <v>68</v>
      </c>
      <c r="C8" s="26">
        <v>73.42</v>
      </c>
    </row>
    <row r="9" spans="1:3" ht="15">
      <c r="A9" s="4">
        <v>40128</v>
      </c>
      <c r="B9" t="s">
        <v>68</v>
      </c>
      <c r="C9" s="26">
        <v>73.42</v>
      </c>
    </row>
    <row r="10" spans="1:3" ht="15">
      <c r="A10" s="4">
        <v>40130</v>
      </c>
      <c r="B10" t="s">
        <v>68</v>
      </c>
      <c r="C10" s="26">
        <v>73.42</v>
      </c>
    </row>
    <row r="11" spans="1:3" ht="15">
      <c r="A11" s="4">
        <v>40131</v>
      </c>
      <c r="B11" t="s">
        <v>68</v>
      </c>
      <c r="C11" s="26">
        <v>73.42</v>
      </c>
    </row>
    <row r="12" spans="1:3" ht="15">
      <c r="A12" s="4">
        <v>40124</v>
      </c>
      <c r="B12" t="s">
        <v>70</v>
      </c>
      <c r="C12" s="26">
        <v>7.19</v>
      </c>
    </row>
    <row r="13" spans="1:3" ht="15">
      <c r="A13" s="4">
        <v>40127</v>
      </c>
      <c r="B13" t="s">
        <v>71</v>
      </c>
      <c r="C13" s="26">
        <v>3.7</v>
      </c>
    </row>
    <row r="14" spans="1:3" ht="15">
      <c r="A14" s="4">
        <v>40132</v>
      </c>
      <c r="B14" t="s">
        <v>76</v>
      </c>
      <c r="C14" s="26">
        <v>146.84</v>
      </c>
    </row>
    <row r="15" spans="1:3" ht="15">
      <c r="A15" s="4">
        <v>40134</v>
      </c>
      <c r="B15" t="s">
        <v>76</v>
      </c>
      <c r="C15" s="26">
        <v>146.84</v>
      </c>
    </row>
    <row r="16" spans="1:3" ht="15">
      <c r="A16" s="4">
        <v>40136</v>
      </c>
      <c r="B16" t="s">
        <v>76</v>
      </c>
      <c r="C16" s="26">
        <v>73.42</v>
      </c>
    </row>
    <row r="17" spans="1:3" ht="15">
      <c r="A17" s="4">
        <v>40136</v>
      </c>
      <c r="B17" t="s">
        <v>77</v>
      </c>
      <c r="C17" s="26">
        <v>169.08</v>
      </c>
    </row>
    <row r="18" spans="1:3" ht="15">
      <c r="A18" s="4">
        <v>40137</v>
      </c>
      <c r="B18" t="s">
        <v>78</v>
      </c>
      <c r="C18" s="26">
        <v>12.63</v>
      </c>
    </row>
    <row r="19" spans="1:3" ht="15">
      <c r="A19" s="4">
        <v>40138</v>
      </c>
      <c r="B19" t="s">
        <v>76</v>
      </c>
      <c r="C19" s="26">
        <v>73.41</v>
      </c>
    </row>
    <row r="20" spans="1:3" ht="15">
      <c r="A20" s="4">
        <v>40138</v>
      </c>
      <c r="B20" t="s">
        <v>76</v>
      </c>
      <c r="C20" s="26">
        <v>73.41</v>
      </c>
    </row>
    <row r="21" spans="1:3" ht="15">
      <c r="A21" s="4">
        <v>40140</v>
      </c>
      <c r="B21" t="s">
        <v>76</v>
      </c>
      <c r="C21" s="26">
        <v>73.41</v>
      </c>
    </row>
    <row r="22" spans="1:3" ht="15">
      <c r="A22" s="4">
        <v>40141</v>
      </c>
      <c r="B22" t="s">
        <v>79</v>
      </c>
      <c r="C22" s="26">
        <v>73.41</v>
      </c>
    </row>
    <row r="23" spans="1:3" ht="15">
      <c r="A23" s="4">
        <v>40142</v>
      </c>
      <c r="B23" t="s">
        <v>80</v>
      </c>
      <c r="C23" s="26">
        <v>73.42</v>
      </c>
    </row>
    <row r="24" spans="1:3" ht="15">
      <c r="A24" s="4">
        <v>40142</v>
      </c>
      <c r="B24" t="s">
        <v>81</v>
      </c>
      <c r="C24" s="26">
        <v>73.42</v>
      </c>
    </row>
    <row r="25" spans="1:3" ht="15">
      <c r="A25" s="4">
        <v>40143</v>
      </c>
      <c r="B25" t="s">
        <v>82</v>
      </c>
      <c r="C25" s="26">
        <v>73.42</v>
      </c>
    </row>
    <row r="26" ht="15">
      <c r="C26" s="3">
        <f>SUM(C2:C25)</f>
        <v>1876.6200000000006</v>
      </c>
    </row>
  </sheetData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2009-10-29T14:35:35Z</dcterms:created>
  <dcterms:modified xsi:type="dcterms:W3CDTF">2009-11-26T11:12:38Z</dcterms:modified>
  <cp:category/>
  <cp:version/>
  <cp:contentType/>
  <cp:contentStatus/>
</cp:coreProperties>
</file>